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FRee\Dropbox\Reed Rich\RFReedII.COM\Private\"/>
    </mc:Choice>
  </mc:AlternateContent>
  <xr:revisionPtr revIDLastSave="0" documentId="8_{F02FC484-F5EA-4FE7-8396-067A1904C6A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verything Calculator" sheetId="12" r:id="rId1"/>
  </sheets>
  <definedNames>
    <definedName name="_xlnm.Print_Area" localSheetId="0">'Everything Calculator'!$A$1:$P$46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12" l="1"/>
  <c r="E35" i="12" s="1"/>
  <c r="G6" i="12"/>
  <c r="A33" i="12" s="1"/>
  <c r="E29" i="12"/>
  <c r="G8" i="12"/>
  <c r="B12" i="12" s="1"/>
  <c r="E42" i="12"/>
  <c r="E41" i="12"/>
  <c r="E43" i="12" s="1"/>
  <c r="F34" i="12"/>
  <c r="F35" i="12" s="1"/>
  <c r="F29" i="12"/>
  <c r="G29" i="12" l="1"/>
  <c r="H29" i="12" s="1"/>
  <c r="C30" i="12" s="1"/>
  <c r="H41" i="12" s="1"/>
  <c r="B11" i="12"/>
  <c r="E36" i="12"/>
  <c r="B38" i="12" s="1"/>
  <c r="E50" i="12"/>
  <c r="B13" i="12"/>
  <c r="E44" i="12" l="1"/>
  <c r="A38" i="12"/>
  <c r="H43" i="12"/>
  <c r="H42" i="12" s="1"/>
  <c r="H44" i="12" s="1"/>
  <c r="H45" i="12" s="1"/>
  <c r="B45" i="12" s="1"/>
  <c r="E45" i="12"/>
  <c r="E46" i="12" s="1"/>
  <c r="E49" i="12" s="1"/>
  <c r="E47" i="12" s="1"/>
  <c r="B21" i="12" l="1"/>
  <c r="B19" i="12"/>
  <c r="B48" i="12" s="1"/>
  <c r="B20" i="12" s="1"/>
  <c r="B18" i="12"/>
  <c r="B17" i="12"/>
  <c r="E48" i="12"/>
  <c r="B41" i="12" s="1"/>
  <c r="F41" i="12"/>
  <c r="B43" i="12" s="1"/>
  <c r="F42" i="12" l="1"/>
  <c r="C43" i="12" s="1"/>
</calcChain>
</file>

<file path=xl/sharedStrings.xml><?xml version="1.0" encoding="utf-8"?>
<sst xmlns="http://schemas.openxmlformats.org/spreadsheetml/2006/main" count="41" uniqueCount="40">
  <si>
    <t>PIPE BEND DIMENSIONS</t>
  </si>
  <si>
    <t>VARIABLES</t>
  </si>
  <si>
    <t>PIPE SIZE</t>
  </si>
  <si>
    <t xml:space="preserve">  nominal, in inches</t>
  </si>
  <si>
    <t>BEND RADIUS</t>
  </si>
  <si>
    <t>CALCULATED BEND RADIUS VALUES (NOT ACTUAL INSIDE OR OUTSIDE ARC LENGTHS)</t>
  </si>
  <si>
    <t>BEND RADIUS, inside arc</t>
  </si>
  <si>
    <t>BEND RADIUS, CL</t>
  </si>
  <si>
    <t>BEND RADIUS, outside arc</t>
  </si>
  <si>
    <t>BEND ANGLE</t>
  </si>
  <si>
    <t>INSIDE ARC, arc length</t>
  </si>
  <si>
    <t>OUTSIDE ARC, arc length</t>
  </si>
  <si>
    <t>F-C</t>
  </si>
  <si>
    <t>Sidebend</t>
  </si>
  <si>
    <t>Outside Diameter</t>
  </si>
  <si>
    <t>Sag Roll</t>
  </si>
  <si>
    <t>Overbend Roll</t>
  </si>
  <si>
    <t>Comb</t>
  </si>
  <si>
    <t>4"</t>
  </si>
  <si>
    <t>6"</t>
  </si>
  <si>
    <t>8"</t>
  </si>
  <si>
    <t>10"</t>
  </si>
  <si>
    <t>12"</t>
  </si>
  <si>
    <t>16"</t>
  </si>
  <si>
    <t>20"</t>
  </si>
  <si>
    <t>24"</t>
  </si>
  <si>
    <t>30"</t>
  </si>
  <si>
    <t>36"</t>
  </si>
  <si>
    <t>Sag or OB</t>
  </si>
  <si>
    <t>Center of Bend to Edge of Pipe</t>
  </si>
  <si>
    <t>Degrees Per Pull</t>
  </si>
  <si>
    <t>In inches</t>
  </si>
  <si>
    <t>Feet</t>
  </si>
  <si>
    <t>Inches</t>
  </si>
  <si>
    <t>Pipe Grows</t>
  </si>
  <si>
    <t>Site Name</t>
  </si>
  <si>
    <t>Fitting Position</t>
  </si>
  <si>
    <t>SIDE ARC FT</t>
  </si>
  <si>
    <t>SIDE ARC INCHES</t>
  </si>
  <si>
    <t>3R = 3, LR = 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</si>
</sst>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??/16"/>
    <numFmt numFmtId="165" formatCode="#\ ?/4"/>
  </numFmts>
  <fonts count="11" x14ac:knownFonts="1">
    <font>
      <sz val="10"/>
      <name val="Arial"/>
    </font>
    <font>
      <sz val="8"/>
      <name val="Arial"/>
    </font>
    <font>
      <sz val="10"/>
      <name val="Arial Narrow"/>
      <family val="2"/>
    </font>
    <font>
      <sz val="10"/>
      <name val="Arial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2" fillId="2" borderId="1" xfId="0" applyFont="1" applyFill="1" applyBorder="1" applyAlignment="1" applyProtection="1">
      <alignment horizontal="center"/>
      <protection locked="0"/>
    </xf>
    <xf numFmtId="0" fontId="5" fillId="0" borderId="2" xfId="0" applyFont="1" applyBorder="1"/>
    <xf numFmtId="0" fontId="2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2" xfId="0" applyNumberFormat="1" applyFont="1" applyBorder="1"/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Protection="1">
      <protection locked="0"/>
    </xf>
    <xf numFmtId="2" fontId="3" fillId="0" borderId="2" xfId="0" applyNumberFormat="1" applyFont="1" applyBorder="1"/>
    <xf numFmtId="0" fontId="7" fillId="0" borderId="0" xfId="0" applyFont="1"/>
    <xf numFmtId="164" fontId="3" fillId="0" borderId="0" xfId="0" applyNumberFormat="1" applyFont="1"/>
    <xf numFmtId="164" fontId="3" fillId="0" borderId="3" xfId="0" applyNumberFormat="1" applyFont="1" applyBorder="1"/>
    <xf numFmtId="164" fontId="3" fillId="0" borderId="4" xfId="0" applyNumberFormat="1" applyFont="1" applyBorder="1"/>
    <xf numFmtId="165" fontId="3" fillId="0" borderId="2" xfId="0" applyNumberFormat="1" applyFont="1" applyBorder="1" applyAlignment="1">
      <alignment horizontal="center"/>
    </xf>
    <xf numFmtId="0" fontId="8" fillId="0" borderId="2" xfId="0" applyFont="1" applyBorder="1"/>
    <xf numFmtId="0" fontId="3" fillId="0" borderId="0" xfId="0" applyFont="1" applyAlignment="1">
      <alignment horizontal="left"/>
    </xf>
    <xf numFmtId="0" fontId="9" fillId="0" borderId="0" xfId="0" applyFont="1" applyAlignment="1" applyProtection="1">
      <alignment horizontal="center" vertical="center"/>
      <protection locked="0"/>
    </xf>
    <xf numFmtId="2" fontId="3" fillId="0" borderId="0" xfId="0" applyNumberFormat="1" applyFont="1"/>
    <xf numFmtId="164" fontId="10" fillId="0" borderId="2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2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0"/>
  <sheetViews>
    <sheetView tabSelected="1" topLeftCell="A4" zoomScale="150" zoomScaleNormal="150" workbookViewId="0">
      <selection activeCell="B20" sqref="B20"/>
    </sheetView>
  </sheetViews>
  <sheetFormatPr defaultColWidth="8.7109375" defaultRowHeight="12.75" x14ac:dyDescent="0.2"/>
  <cols>
    <col min="1" max="1" width="13.7109375" style="2" customWidth="1"/>
    <col min="2" max="3" width="8.7109375" style="2" customWidth="1"/>
    <col min="4" max="8" width="8.7109375" style="2" hidden="1" customWidth="1"/>
    <col min="9" max="9" width="22" style="2" hidden="1" customWidth="1"/>
    <col min="10" max="12" width="8.7109375" style="2" hidden="1" customWidth="1"/>
    <col min="13" max="13" width="9.140625" style="2" hidden="1" customWidth="1"/>
    <col min="14" max="15" width="8.7109375" style="2" hidden="1" customWidth="1"/>
    <col min="16" max="16" width="8.7109375" style="2" customWidth="1"/>
    <col min="17" max="16384" width="8.7109375" style="2"/>
  </cols>
  <sheetData>
    <row r="1" spans="1:12" ht="24.95" hidden="1" customHeight="1" x14ac:dyDescent="0.2">
      <c r="A1" s="23" t="s">
        <v>35</v>
      </c>
      <c r="B1" s="23"/>
      <c r="C1" s="23"/>
    </row>
    <row r="2" spans="1:12" ht="24.95" hidden="1" customHeight="1" x14ac:dyDescent="0.2">
      <c r="A2" s="23" t="s">
        <v>36</v>
      </c>
      <c r="B2" s="23"/>
      <c r="C2" s="23"/>
    </row>
    <row r="3" spans="1:12" ht="20.25" hidden="1" customHeight="1" x14ac:dyDescent="0.2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9.5" customHeight="1" x14ac:dyDescent="0.25">
      <c r="A4" s="3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0.25" customHeight="1" thickBot="1" x14ac:dyDescent="0.3">
      <c r="A5" s="4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5.5" customHeight="1" thickBot="1" x14ac:dyDescent="0.3">
      <c r="A6" s="4" t="s">
        <v>3</v>
      </c>
      <c r="B6" s="5">
        <v>12.75</v>
      </c>
      <c r="C6" s="6"/>
      <c r="D6" s="1"/>
      <c r="E6" s="1"/>
      <c r="F6" s="1"/>
      <c r="G6" s="1">
        <f>VLOOKUP($B$6,$J$30:$K$46,2,)</f>
        <v>12.75</v>
      </c>
      <c r="H6" s="1"/>
      <c r="I6" s="1"/>
      <c r="J6" s="2" t="s">
        <v>18</v>
      </c>
      <c r="K6" s="2">
        <v>4.5</v>
      </c>
      <c r="L6" s="1"/>
    </row>
    <row r="7" spans="1:12" ht="12" customHeight="1" thickBot="1" x14ac:dyDescent="0.3">
      <c r="A7" s="4" t="s">
        <v>4</v>
      </c>
      <c r="B7" s="1"/>
      <c r="C7" s="1"/>
      <c r="D7" s="1"/>
      <c r="E7" s="1"/>
      <c r="F7" s="1"/>
      <c r="G7" s="1"/>
      <c r="H7" s="1"/>
      <c r="I7" s="1"/>
      <c r="J7" s="2" t="s">
        <v>19</v>
      </c>
      <c r="K7" s="2">
        <v>6.625</v>
      </c>
      <c r="L7" s="1"/>
    </row>
    <row r="8" spans="1:12" ht="18" customHeight="1" thickBot="1" x14ac:dyDescent="0.3">
      <c r="A8" s="4" t="s">
        <v>39</v>
      </c>
      <c r="B8" s="7">
        <v>3</v>
      </c>
      <c r="C8" s="1"/>
      <c r="D8" s="1"/>
      <c r="E8" s="1"/>
      <c r="F8" s="1"/>
      <c r="G8" s="1">
        <f>VLOOKUP($B$6,$J$30:$L$46,3,)</f>
        <v>12</v>
      </c>
      <c r="H8" s="1"/>
      <c r="I8" s="1"/>
      <c r="J8" s="2" t="s">
        <v>20</v>
      </c>
      <c r="K8" s="2">
        <v>8.625</v>
      </c>
      <c r="L8" s="1"/>
    </row>
    <row r="9" spans="1:12" ht="18" hidden="1" customHeight="1" thickBot="1" x14ac:dyDescent="0.3">
      <c r="A9" s="4" t="s">
        <v>30</v>
      </c>
      <c r="B9" s="7">
        <v>1.5</v>
      </c>
      <c r="C9" s="1"/>
      <c r="D9" s="1"/>
      <c r="E9" s="1"/>
      <c r="F9" s="1"/>
      <c r="G9" s="1"/>
      <c r="H9" s="1"/>
      <c r="I9" s="1"/>
      <c r="J9" s="2" t="s">
        <v>21</v>
      </c>
      <c r="K9" s="2">
        <v>10.75</v>
      </c>
      <c r="L9" s="1"/>
    </row>
    <row r="10" spans="1:12" ht="14.25" hidden="1" customHeight="1" x14ac:dyDescent="0.25">
      <c r="A10" s="3" t="s">
        <v>5</v>
      </c>
      <c r="B10" s="1"/>
      <c r="C10" s="1"/>
      <c r="D10" s="1"/>
      <c r="E10" s="1"/>
      <c r="F10" s="1"/>
      <c r="G10" s="1"/>
      <c r="H10" s="1"/>
      <c r="I10" s="1"/>
      <c r="J10" s="2" t="s">
        <v>22</v>
      </c>
      <c r="K10" s="2">
        <v>12.75</v>
      </c>
      <c r="L10" s="1"/>
    </row>
    <row r="11" spans="1:12" ht="21" hidden="1" customHeight="1" x14ac:dyDescent="0.25">
      <c r="A11" s="4" t="s">
        <v>6</v>
      </c>
      <c r="B11" s="1">
        <f>B12-(G6/2)</f>
        <v>29.625</v>
      </c>
      <c r="C11" s="1"/>
      <c r="D11" s="1"/>
      <c r="E11" s="1"/>
      <c r="F11" s="1"/>
      <c r="G11" s="1"/>
      <c r="H11" s="1"/>
      <c r="I11" s="1"/>
      <c r="J11" s="2" t="s">
        <v>23</v>
      </c>
      <c r="K11" s="2">
        <v>16</v>
      </c>
      <c r="L11" s="1"/>
    </row>
    <row r="12" spans="1:12" ht="19.5" hidden="1" customHeight="1" x14ac:dyDescent="0.25">
      <c r="A12" s="4" t="s">
        <v>7</v>
      </c>
      <c r="B12" s="1">
        <f>(+$G$8)*($B$8)</f>
        <v>36</v>
      </c>
      <c r="C12" s="1"/>
      <c r="D12" s="1"/>
      <c r="E12" s="1"/>
      <c r="F12" s="1"/>
      <c r="G12" s="1"/>
      <c r="H12" s="1"/>
      <c r="I12" s="1"/>
      <c r="J12" s="2" t="s">
        <v>24</v>
      </c>
      <c r="K12" s="2">
        <v>20</v>
      </c>
      <c r="L12" s="1"/>
    </row>
    <row r="13" spans="1:12" ht="24" hidden="1" customHeight="1" x14ac:dyDescent="0.25">
      <c r="A13" s="4" t="s">
        <v>8</v>
      </c>
      <c r="B13" s="1">
        <f>(G6/2)+B12</f>
        <v>42.375</v>
      </c>
      <c r="C13" s="1"/>
      <c r="D13" s="1"/>
      <c r="E13" s="1"/>
      <c r="F13" s="1"/>
      <c r="G13" s="1"/>
      <c r="H13" s="1"/>
      <c r="I13" s="1"/>
      <c r="J13" s="2" t="s">
        <v>25</v>
      </c>
      <c r="K13" s="2">
        <v>24</v>
      </c>
      <c r="L13" s="1"/>
    </row>
    <row r="14" spans="1:12" ht="24.75" hidden="1" customHeight="1" x14ac:dyDescent="0.25">
      <c r="A14" s="4"/>
      <c r="B14" s="1"/>
      <c r="C14" s="1"/>
      <c r="D14" s="1"/>
      <c r="E14" s="1"/>
      <c r="F14" s="1"/>
      <c r="G14" s="1"/>
      <c r="H14" s="1"/>
      <c r="I14" s="1"/>
      <c r="J14" s="2" t="s">
        <v>26</v>
      </c>
      <c r="K14" s="2">
        <v>30</v>
      </c>
      <c r="L14" s="1"/>
    </row>
    <row r="15" spans="1:12" ht="16.5" hidden="1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2" t="s">
        <v>27</v>
      </c>
      <c r="K15" s="2">
        <v>36</v>
      </c>
      <c r="L15" s="1"/>
    </row>
    <row r="16" spans="1:12" ht="13.5" x14ac:dyDescent="0.25">
      <c r="A16" s="8" t="s">
        <v>9</v>
      </c>
      <c r="B16" s="27">
        <v>90</v>
      </c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3.5" hidden="1" x14ac:dyDescent="0.25">
      <c r="A17" s="8" t="s">
        <v>10</v>
      </c>
      <c r="B17" s="10">
        <f>((PI())*($B$11)*(B16))/180</f>
        <v>46.534841181298809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3.5" hidden="1" x14ac:dyDescent="0.25">
      <c r="A18" s="8" t="s">
        <v>11</v>
      </c>
      <c r="B18" s="10">
        <f>((PI())*($B$13)*(B16))/180</f>
        <v>66.562494347933736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3.5" x14ac:dyDescent="0.25">
      <c r="A19" s="21" t="s">
        <v>38</v>
      </c>
      <c r="B19" s="25">
        <f>((PI())*($B$12)*(B16))/180</f>
        <v>56.548667764616269</v>
      </c>
    </row>
    <row r="20" spans="1:12" ht="13.5" x14ac:dyDescent="0.25">
      <c r="A20" s="21" t="s">
        <v>37</v>
      </c>
      <c r="B20" s="26">
        <f>B48/12</f>
        <v>4.7123889803846888</v>
      </c>
    </row>
    <row r="21" spans="1:12" ht="13.5" hidden="1" x14ac:dyDescent="0.25">
      <c r="A21" s="8" t="s">
        <v>12</v>
      </c>
      <c r="B21" s="10">
        <f>TAN(RADIANS(B16/2))*B12</f>
        <v>35.999999999999993</v>
      </c>
    </row>
    <row r="22" spans="1:12" hidden="1" x14ac:dyDescent="0.2"/>
    <row r="23" spans="1:12" hidden="1" x14ac:dyDescent="0.2"/>
    <row r="24" spans="1:12" hidden="1" x14ac:dyDescent="0.2"/>
    <row r="25" spans="1:12" hidden="1" x14ac:dyDescent="0.2"/>
    <row r="26" spans="1:12" hidden="1" x14ac:dyDescent="0.2"/>
    <row r="27" spans="1:12" hidden="1" x14ac:dyDescent="0.2"/>
    <row r="28" spans="1:12" hidden="1" x14ac:dyDescent="0.2"/>
    <row r="29" spans="1:12" hidden="1" x14ac:dyDescent="0.2">
      <c r="A29" s="2" t="s">
        <v>13</v>
      </c>
      <c r="B29" s="2" t="s">
        <v>28</v>
      </c>
      <c r="C29" s="2" t="s">
        <v>17</v>
      </c>
      <c r="E29" s="2">
        <f>COS(RADIANS(A30))</f>
        <v>1</v>
      </c>
      <c r="F29" s="2">
        <f>COS(RADIANS(B30))</f>
        <v>0.85355079727532746</v>
      </c>
      <c r="G29" s="2">
        <f>E29*F29</f>
        <v>0.85355079727532746</v>
      </c>
      <c r="H29" s="2">
        <f>ACOS(G29)</f>
        <v>0.54803338512621935</v>
      </c>
    </row>
    <row r="30" spans="1:12" hidden="1" x14ac:dyDescent="0.2">
      <c r="A30" s="13">
        <v>0</v>
      </c>
      <c r="B30" s="14">
        <v>31.4</v>
      </c>
      <c r="C30" s="15">
        <f>DEGREES(H29)</f>
        <v>31.399999999999995</v>
      </c>
      <c r="J30" s="2">
        <v>4</v>
      </c>
      <c r="K30" s="2">
        <v>4.5</v>
      </c>
      <c r="L30" s="2">
        <v>4</v>
      </c>
    </row>
    <row r="31" spans="1:12" hidden="1" x14ac:dyDescent="0.2">
      <c r="J31" s="2">
        <v>4.5</v>
      </c>
      <c r="K31" s="2">
        <v>4.5</v>
      </c>
      <c r="L31" s="2">
        <v>4</v>
      </c>
    </row>
    <row r="32" spans="1:12" hidden="1" x14ac:dyDescent="0.2">
      <c r="A32" s="2" t="s">
        <v>14</v>
      </c>
      <c r="J32" s="2">
        <v>6</v>
      </c>
      <c r="K32" s="2">
        <v>6.625</v>
      </c>
      <c r="L32" s="2">
        <v>6</v>
      </c>
    </row>
    <row r="33" spans="1:12" hidden="1" x14ac:dyDescent="0.2">
      <c r="A33" s="2">
        <f>G6</f>
        <v>12.75</v>
      </c>
      <c r="J33" s="2">
        <v>6.625</v>
      </c>
      <c r="K33" s="2">
        <v>6.625</v>
      </c>
      <c r="L33" s="2">
        <v>6</v>
      </c>
    </row>
    <row r="34" spans="1:12" hidden="1" x14ac:dyDescent="0.2">
      <c r="E34" s="2">
        <f>ATAN(A30/B30)</f>
        <v>0</v>
      </c>
      <c r="F34" s="2" t="e">
        <f>ATAN(B30/A30)</f>
        <v>#DIV/0!</v>
      </c>
      <c r="J34" s="2">
        <v>8</v>
      </c>
      <c r="K34" s="2">
        <v>8.625</v>
      </c>
      <c r="L34" s="2">
        <v>8</v>
      </c>
    </row>
    <row r="35" spans="1:12" hidden="1" x14ac:dyDescent="0.2">
      <c r="E35" s="2">
        <f>DEGREES(E34)</f>
        <v>0</v>
      </c>
      <c r="F35" s="2" t="e">
        <f>DEGREES(F34)</f>
        <v>#DIV/0!</v>
      </c>
      <c r="J35" s="2">
        <v>8.625</v>
      </c>
      <c r="K35" s="2">
        <v>8.625</v>
      </c>
      <c r="L35" s="2">
        <v>8</v>
      </c>
    </row>
    <row r="36" spans="1:12" hidden="1" x14ac:dyDescent="0.2">
      <c r="E36" s="2">
        <f>PI()*A33/4</f>
        <v>10.013826583317465</v>
      </c>
      <c r="J36" s="2">
        <v>12</v>
      </c>
      <c r="K36" s="2">
        <v>12.75</v>
      </c>
      <c r="L36" s="2">
        <v>12</v>
      </c>
    </row>
    <row r="37" spans="1:12" hidden="1" x14ac:dyDescent="0.2">
      <c r="A37" s="2" t="s">
        <v>15</v>
      </c>
      <c r="B37" s="2" t="s">
        <v>16</v>
      </c>
      <c r="J37" s="2">
        <v>12.75</v>
      </c>
      <c r="K37" s="2">
        <v>12.75</v>
      </c>
      <c r="L37" s="2">
        <v>12</v>
      </c>
    </row>
    <row r="38" spans="1:12" hidden="1" x14ac:dyDescent="0.2">
      <c r="A38" s="12">
        <f>(E36*((E35)/90))</f>
        <v>0</v>
      </c>
      <c r="B38" s="12" t="e">
        <f>(E36*((F35/90))+E36)</f>
        <v>#DIV/0!</v>
      </c>
      <c r="J38" s="2">
        <v>16</v>
      </c>
      <c r="K38" s="2">
        <v>16</v>
      </c>
      <c r="L38" s="2">
        <v>16</v>
      </c>
    </row>
    <row r="39" spans="1:12" hidden="1" x14ac:dyDescent="0.2">
      <c r="J39" s="2">
        <v>18</v>
      </c>
      <c r="K39" s="2">
        <v>18</v>
      </c>
      <c r="L39" s="2">
        <v>18</v>
      </c>
    </row>
    <row r="40" spans="1:12" hidden="1" x14ac:dyDescent="0.2">
      <c r="A40" s="22" t="s">
        <v>29</v>
      </c>
      <c r="B40" s="22"/>
      <c r="C40" s="22"/>
      <c r="J40" s="2">
        <v>20</v>
      </c>
      <c r="K40" s="2">
        <v>20</v>
      </c>
      <c r="L40" s="2">
        <v>20</v>
      </c>
    </row>
    <row r="41" spans="1:12" hidden="1" x14ac:dyDescent="0.2">
      <c r="A41" s="16" t="s">
        <v>31</v>
      </c>
      <c r="B41" s="12">
        <f>E48</f>
        <v>24.138571599747905</v>
      </c>
      <c r="E41" s="2">
        <f>360/B9</f>
        <v>240</v>
      </c>
      <c r="F41" s="17">
        <f>ROUNDDOWN(E47,0)</f>
        <v>2</v>
      </c>
      <c r="H41" s="2">
        <f>(C30/360)*E41</f>
        <v>20.93333333333333</v>
      </c>
      <c r="J41" s="2">
        <v>24</v>
      </c>
      <c r="K41" s="2">
        <v>24</v>
      </c>
      <c r="L41" s="2">
        <v>24</v>
      </c>
    </row>
    <row r="42" spans="1:12" hidden="1" x14ac:dyDescent="0.2">
      <c r="A42" s="16"/>
      <c r="B42" s="16" t="s">
        <v>32</v>
      </c>
      <c r="C42" s="16" t="s">
        <v>33</v>
      </c>
      <c r="E42" s="2">
        <f>2*PI()</f>
        <v>6.2831853071795862</v>
      </c>
      <c r="F42" s="17">
        <f>(E47-F41)*12</f>
        <v>0.13857159974790534</v>
      </c>
      <c r="H42" s="2">
        <f>2*(E43*H43)</f>
        <v>21.473489717869093</v>
      </c>
      <c r="J42" s="2">
        <v>26</v>
      </c>
      <c r="K42" s="2">
        <v>26</v>
      </c>
      <c r="L42" s="2">
        <v>26</v>
      </c>
    </row>
    <row r="43" spans="1:12" hidden="1" x14ac:dyDescent="0.2">
      <c r="B43" s="18">
        <f>F41</f>
        <v>2</v>
      </c>
      <c r="C43" s="19">
        <f>F42</f>
        <v>0.13857159974790534</v>
      </c>
      <c r="E43" s="2">
        <f>E41/E42</f>
        <v>38.197186342054884</v>
      </c>
      <c r="H43" s="2">
        <f>TAN(RADIANS(E44))</f>
        <v>0.28108732310247292</v>
      </c>
      <c r="J43" s="2">
        <v>30</v>
      </c>
      <c r="K43" s="2">
        <v>30</v>
      </c>
      <c r="L43" s="2">
        <v>30</v>
      </c>
    </row>
    <row r="44" spans="1:12" hidden="1" x14ac:dyDescent="0.2">
      <c r="E44" s="2">
        <f>C30/2</f>
        <v>15.699999999999998</v>
      </c>
      <c r="H44" s="2">
        <f>H42-H41</f>
        <v>0.54015638453576287</v>
      </c>
      <c r="J44" s="2">
        <v>36</v>
      </c>
      <c r="K44" s="2">
        <v>36</v>
      </c>
      <c r="L44" s="2">
        <v>36</v>
      </c>
    </row>
    <row r="45" spans="1:12" hidden="1" x14ac:dyDescent="0.2">
      <c r="A45" s="16" t="s">
        <v>34</v>
      </c>
      <c r="B45" s="20">
        <f>H45</f>
        <v>6.4818766144291544</v>
      </c>
      <c r="C45" s="16" t="s">
        <v>33</v>
      </c>
      <c r="E45" s="2">
        <f>COS(RADIANS(E44))</f>
        <v>0.96269174642647881</v>
      </c>
      <c r="H45" s="2">
        <f>H44*12</f>
        <v>6.4818766144291544</v>
      </c>
      <c r="J45" s="2">
        <v>42</v>
      </c>
      <c r="K45" s="2">
        <v>42</v>
      </c>
      <c r="L45" s="2">
        <v>42</v>
      </c>
    </row>
    <row r="46" spans="1:12" x14ac:dyDescent="0.2">
      <c r="B46" s="24"/>
      <c r="E46" s="2">
        <f>E43/E45</f>
        <v>39.67748397536721</v>
      </c>
      <c r="J46" s="2">
        <v>48</v>
      </c>
      <c r="K46" s="2">
        <v>48</v>
      </c>
      <c r="L46" s="2">
        <v>48</v>
      </c>
    </row>
    <row r="47" spans="1:12" x14ac:dyDescent="0.2">
      <c r="E47" s="2">
        <f>E49+E50</f>
        <v>2.0115476333123254</v>
      </c>
    </row>
    <row r="48" spans="1:12" hidden="1" x14ac:dyDescent="0.2">
      <c r="B48" s="24">
        <f>B19</f>
        <v>56.548667764616269</v>
      </c>
      <c r="E48" s="2">
        <f>E47*12</f>
        <v>24.138571599747905</v>
      </c>
    </row>
    <row r="49" spans="5:5" x14ac:dyDescent="0.2">
      <c r="E49" s="2">
        <f>E46-E43</f>
        <v>1.4802976333123254</v>
      </c>
    </row>
    <row r="50" spans="5:5" x14ac:dyDescent="0.2">
      <c r="E50" s="2">
        <f>(A33/2)/12</f>
        <v>0.53125</v>
      </c>
    </row>
  </sheetData>
  <sheetProtection algorithmName="SHA-512" hashValue="ebsDWPosVCd4psB6SHy7TuV1iwwGeIgn10obe9dH9hrPwrTLrURgySDG8scGstn6ldBEDCHL/vnoswWWJGH13w==" saltValue="UOB+udDkZPD29hP74pupqA==" spinCount="100000" sheet="1" selectLockedCells="1"/>
  <mergeCells count="3">
    <mergeCell ref="A40:C40"/>
    <mergeCell ref="A2:C2"/>
    <mergeCell ref="A1:C1"/>
  </mergeCells>
  <phoneticPr fontId="1" type="noConversion"/>
  <pageMargins left="0.75" right="0.75" top="1" bottom="1" header="0.5" footer="0.5"/>
  <pageSetup scale="13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Everything Calculator</vt:lpstr>
      <vt:lpstr>'Everything Calculator'!Print_Area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NiSource</dc:creator>
  <cp:lastModifiedBy>Richard F Reed II</cp:lastModifiedBy>
  <cp:lastPrinted>2019-07-20T13:47:14Z</cp:lastPrinted>
  <dcterms:created xsi:type="dcterms:W3CDTF">2008-08-13T15:51:30Z</dcterms:created>
  <dcterms:modified xsi:type="dcterms:W3CDTF">2019-08-28T11:12:50Z</dcterms:modified>
</cp:coreProperties>
</file>